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<sst xmlns="http://schemas.openxmlformats.org/spreadsheetml/2006/main" count="2983" uniqueCount="2074">
  <si>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</si>
  <si>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</si>
  <si>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</si>
  <si>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</si>
  <si>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</si>
  <si>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</si>
  <si>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</si>
  <si>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</si>
  <si>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</si>
  <si>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</si>
  <si>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</si>
  <si>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</si>
  <si>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</si>
  <si>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</si>
  <si>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</si>
  <si>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</si>
  <si>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</si>
  <si>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</si>
  <si>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</si>
  <si>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</si>
  <si>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</si>
  <si>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</si>
  <si>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</si>
  <si>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</si>
  <si>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</si>
  <si>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</si>
  <si>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</si>
  <si>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</si>
  <si>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</si>
  <si>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</si>
  <si>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</si>
  <si>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</si>
  <si>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</si>
  <si>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</si>
  <si>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</si>
  <si>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</si>
  <si>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</si>
  <si>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</si>
  <si>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</si>
  <si>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</si>
  <si>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</si>
  <si>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</si>
  <si>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</si>
  <si>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</si>
  <si>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</si>
  <si>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</si>
  <si>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</si>
  <si>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</si>
  <si>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</si>
  <si>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</si>
  <si>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</si>
  <si>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</si>
  <si>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</si>
  <si>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</si>
  <si>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</si>
  <si>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</si>
  <si>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</si>
  <si>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</si>
  <si>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</si>
  <si>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</si>
  <si>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</si>
  <si>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</si>
  <si>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</si>
  <si>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</si>
  <si>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</si>
  <si>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</si>
  <si>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</si>
  <si>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</si>
  <si>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</si>
  <si>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</si>
  <si>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</si>
  <si>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</si>
  <si>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</si>
  <si>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</si>
  <si>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</si>
  <si>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</si>
  <si>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</si>
  <si>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</si>
  <si>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</si>
  <si>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</si>
  <si>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</si>
  <si>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</si>
  <si>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</si>
  <si>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</si>
  <si>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</si>
  <si>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</si>
  <si>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</si>
  <si>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</si>
  <si>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</si>
  <si>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</si>
  <si>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</si>
  <si>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</si>
  <si>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</si>
  <si>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</si>
  <si>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</si>
  <si>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</si>
  <si>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</si>
  <si>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</si>
  <si>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</si>
  <si>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</si>
  <si>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</si>
  <si>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</si>
  <si>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</si>
  <si>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</si>
  <si>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</si>
  <si>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</si>
  <si>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</si>
  <si>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</si>
  <si>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</si>
  <si>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</si>
  <si>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</si>
  <si>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</si>
  <si>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</si>
  <si>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</si>
  <si>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</si>
  <si>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</si>
  <si>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</si>
  <si>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</si>
  <si>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</si>
  <si>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</si>
  <si>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</si>
  <si>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</si>
  <si>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</si>
  <si>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</si>
  <si>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</si>
  <si>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</si>
  <si>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</si>
  <si>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</si>
  <si>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</si>
  <si>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</si>
  <si>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</si>
  <si>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</si>
  <si>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</si>
  <si>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</si>
  <si>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</si>
  <si>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</si>
  <si>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</si>
  <si>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</si>
  <si>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</si>
  <si>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</si>
  <si>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</si>
  <si>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</si>
  <si>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</si>
  <si>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</si>
  <si>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</si>
  <si>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</si>
  <si>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</si>
  <si>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</si>
  <si>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</si>
  <si>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</si>
  <si>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</si>
  <si>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</si>
  <si>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</si>
  <si>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</si>
  <si>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</si>
  <si>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</si>
  <si>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</si>
  <si>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</si>
  <si>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</si>
  <si>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</si>
  <si>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</si>
  <si>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</si>
  <si>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</si>
  <si>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</si>
  <si>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</si>
  <si>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</si>
  <si>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</si>
  <si>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</si>
  <si>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</si>
  <si>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</si>
  <si>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</si>
  <si>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</si>
  <si>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</si>
  <si>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</si>
  <si>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</si>
  <si>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</si>
  <si>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</si>
  <si>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</si>
  <si>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</si>
  <si>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</si>
  <si>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</si>
  <si>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</si>
  <si>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</si>
  <si>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</si>
  <si>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</si>
  <si>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</si>
  <si>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</si>
  <si>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</si>
  <si>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</si>
  <si>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</si>
  <si>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</si>
  <si>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</si>
  <si>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</si>
  <si>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</si>
  <si>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</si>
  <si>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</si>
  <si>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</si>
  <si>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</si>
  <si>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</si>
  <si>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</si>
  <si>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</si>
  <si>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</si>
  <si>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</si>
  <si>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</si>
  <si>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</si>
  <si>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</si>
  <si>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</si>
  <si>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</si>
  <si>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</si>
  <si>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</si>
  <si>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</si>
  <si>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</si>
  <si>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</si>
  <si>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</si>
  <si>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</si>
  <si>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</si>
  <si>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</si>
  <si>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</si>
  <si>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</si>
  <si>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</si>
  <si>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</si>
  <si>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</si>
  <si>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</si>
  <si>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</si>
  <si>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</si>
  <si>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</si>
  <si>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</si>
  <si>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</si>
  <si>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</si>
  <si>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</si>
  <si>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</si>
  <si>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</si>
  <si>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</si>
  <si>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</si>
  <si>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</si>
  <si>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</si>
  <si>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</si>
  <si>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</si>
  <si>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</si>
  <si>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</si>
  <si>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</si>
  <si>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</si>
  <si>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</si>
  <si>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</si>
  <si>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</si>
  <si>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</si>
  <si>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</si>
  <si>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</si>
  <si>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</si>
  <si>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</si>
  <si>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</si>
  <si>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</si>
  <si>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</si>
  <si>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</si>
  <si>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</si>
  <si>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</si>
  <si>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</si>
  <si>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</si>
  <si>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</si>
  <si>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</si>
  <si>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</si>
  <si>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</si>
  <si>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</si>
  <si>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</si>
  <si>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</si>
  <si>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</si>
  <si>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</si>
  <si>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</si>
  <si>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</si>
  <si>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</si>
  <si>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</si>
  <si>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</si>
  <si>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</si>
  <si>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</si>
  <si>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</si>
  <si>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</si>
  <si>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</si>
  <si>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</si>
  <si>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</si>
  <si>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</si>
  <si>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</si>
  <si>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</si>
  <si>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</si>
  <si>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</si>
  <si>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</si>
  <si>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</si>
  <si>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</si>
  <si>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</si>
  <si>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</si>
  <si>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</si>
  <si>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</si>
  <si>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</si>
  <si>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</si>
  <si>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</si>
  <si>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</si>
  <si>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</si>
  <si>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</si>
  <si>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</si>
  <si>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</si>
  <si>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</si>
  <si>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</si>
  <si>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</si>
  <si>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</si>
  <si>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</si>
  <si>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</si>
  <si>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</si>
  <si>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</si>
  <si>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</si>
  <si>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</si>
  <si>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</si>
  <si>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</si>
  <si>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</si>
  <si>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</si>
  <si>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</si>
  <si>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</si>
  <si>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</si>
  <si>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</si>
  <si>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</si>
  <si>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</si>
  <si>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</si>
  <si>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</si>
  <si>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</si>
  <si>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</si>
  <si>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</si>
  <si>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</si>
  <si>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</si>
  <si>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</si>
  <si>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</si>
  <si>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</si>
  <si>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</si>
  <si>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</si>
  <si>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</si>
  <si>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</si>
  <si>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</si>
  <si>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</si>
  <si>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</si>
  <si>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</si>
  <si>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</si>
  <si>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</si>
  <si>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</si>
  <si>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</si>
  <si>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</si>
  <si>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</si>
  <si>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</si>
  <si>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</si>
  <si>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</si>
  <si>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</si>
  <si>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</si>
  <si>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</si>
  <si>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</si>
  <si>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</si>
  <si>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</si>
  <si>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</si>
  <si>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</si>
  <si>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</si>
  <si>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</si>
  <si>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</si>
  <si>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</si>
  <si>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</si>
  <si>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</si>
  <si>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</si>
  <si>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</si>
  <si>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</si>
  <si>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</si>
  <si>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</si>
  <si>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</si>
  <si>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</si>
  <si>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</si>
  <si>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</si>
  <si>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</si>
  <si>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</si>
  <si>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</si>
  <si>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</si>
  <si>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</si>
  <si>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</si>
  <si>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</si>
  <si>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</si>
  <si>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</si>
  <si>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</si>
  <si>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</si>
  <si>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</si>
  <si>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</si>
  <si>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</si>
  <si>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</si>
  <si>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</si>
  <si>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</si>
  <si>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</si>
  <si>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</si>
  <si>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</si>
  <si>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</si>
  <si>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</si>
  <si>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</si>
  <si>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</si>
  <si>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</si>
  <si>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</si>
  <si>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</si>
  <si>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</si>
  <si>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</si>
  <si>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</si>
  <si>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</si>
  <si>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</si>
  <si>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</si>
  <si>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</si>
  <si>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</si>
  <si>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</si>
  <si>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</si>
  <si>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</si>
  <si>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</si>
  <si>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</si>
  <si>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</si>
  <si>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</si>
  <si>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</si>
  <si>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</si>
  <si>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</si>
  <si>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</si>
  <si>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</si>
  <si>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</si>
  <si>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</si>
  <si>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</si>
  <si>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</si>
  <si>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</si>
  <si>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</si>
  <si>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</si>
  <si>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</si>
  <si>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</si>
  <si>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</si>
  <si>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</si>
  <si>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</si>
  <si>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</si>
  <si>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</si>
  <si>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</si>
  <si>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</si>
  <si>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</si>
  <si>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</si>
  <si>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</si>
  <si>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</si>
  <si>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</si>
  <si>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</si>
  <si>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</si>
  <si>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</si>
  <si>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</si>
  <si>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</si>
  <si>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</si>
  <si>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</si>
  <si>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</si>
  <si>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</si>
  <si>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</si>
  <si>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</si>
  <si>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</si>
  <si>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</si>
  <si>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</si>
  <si>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</si>
  <si>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</si>
  <si>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</si>
  <si>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</si>
  <si>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</si>
  <si>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</si>
  <si>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</si>
  <si>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</si>
  <si>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</si>
  <si>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</si>
  <si>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</si>
  <si>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</si>
  <si>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</si>
  <si>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</si>
  <si>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</si>
  <si>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</si>
  <si>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</si>
  <si>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</si>
  <si>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</si>
  <si>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</si>
  <si>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</si>
  <si>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</si>
  <si>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</si>
  <si>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</si>
  <si>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</si>
  <si>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</si>
  <si>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</si>
  <si>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</si>
  <si>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</si>
  <si>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</si>
  <si>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</si>
  <si>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</si>
  <si>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</si>
  <si>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</si>
  <si>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</si>
  <si>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</si>
  <si>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</si>
  <si>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</si>
  <si>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</si>
  <si>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</si>
  <si>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</si>
  <si>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</si>
  <si>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</si>
  <si>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</si>
  <si>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</si>
  <si>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</si>
  <si>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</si>
  <si>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</si>
  <si>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</si>
  <si>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</si>
  <si>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</si>
  <si>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</si>
  <si>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</si>
  <si>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</si>
  <si>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</si>
  <si>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</si>
  <si>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</si>
  <si>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</si>
  <si>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</si>
  <si>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</si>
  <si>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</si>
  <si>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</si>
  <si>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</si>
  <si>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</si>
  <si>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</si>
  <si>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</si>
  <si>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</si>
  <si>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</si>
  <si>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</si>
  <si>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</si>
  <si>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</si>
  <si>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</si>
  <si>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</si>
  <si>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</si>
  <si>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</si>
  <si>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</si>
  <si>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</si>
  <si>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</si>
  <si>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</si>
  <si>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</si>
  <si>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</si>
  <si>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</si>
  <si>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</si>
  <si>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</si>
  <si>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</si>
  <si>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</si>
  <si>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</si>
  <si>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</si>
  <si>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</si>
  <si>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</si>
  <si>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</si>
  <si>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</si>
  <si>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</si>
  <si>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</si>
  <si>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</si>
  <si>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</si>
  <si>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</si>
  <si>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</si>
  <si>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</si>
  <si>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</si>
  <si>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</si>
  <si>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</si>
  <si>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</si>
  <si>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</si>
  <si>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</si>
  <si>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</si>
  <si>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</si>
  <si>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</si>
  <si>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</si>
  <si>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</si>
  <si>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</si>
  <si>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</si>
  <si>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</si>
  <si>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</si>
  <si>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</si>
  <si>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</si>
  <si>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</si>
  <si>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</si>
  <si>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</si>
  <si>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</si>
  <si>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</si>
  <si>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</si>
  <si>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</si>
  <si>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</si>
  <si>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</si>
  <si>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</si>
  <si>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</si>
  <si>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</si>
  <si>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</si>
  <si>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</si>
  <si>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</si>
  <si>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</si>
  <si>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</si>
  <si>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</si>
  <si>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</si>
  <si>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</si>
  <si>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</si>
  <si>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</si>
  <si>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</si>
  <si>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</si>
  <si>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</si>
  <si>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</si>
  <si>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</si>
  <si>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</si>
  <si>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</si>
  <si>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</si>
  <si>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</si>
  <si>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</si>
  <si>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</si>
  <si>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</si>
  <si>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</si>
  <si>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</si>
  <si>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</si>
  <si>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</si>
  <si>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</si>
  <si>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</si>
  <si>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</si>
  <si>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</si>
  <si>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</si>
  <si>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</si>
  <si>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</si>
  <si>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</si>
  <si>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</si>
  <si>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</si>
  <si>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</si>
  <si>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</si>
  <si>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</si>
  <si>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</si>
  <si>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</si>
  <si>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</si>
  <si>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</si>
  <si>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</si>
  <si>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</si>
  <si>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</si>
  <si>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</si>
  <si>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</si>
  <si>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</si>
  <si>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</si>
  <si>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</si>
  <si>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</si>
  <si>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</si>
  <si>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</si>
  <si>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</si>
  <si>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</si>
  <si>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</si>
  <si>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</si>
  <si>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</si>
  <si>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</si>
  <si>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</si>
  <si>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</si>
  <si>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</si>
  <si>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</si>
  <si>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</si>
  <si>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</si>
  <si>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</si>
  <si>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</si>
  <si>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</si>
  <si>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</si>
  <si>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</si>
  <si>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</si>
  <si>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</si>
  <si>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</si>
  <si>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</si>
  <si>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</si>
  <si>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</si>
  <si>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</si>
  <si>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</si>
  <si>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</si>
  <si>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</si>
  <si>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</si>
  <si>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</si>
  <si>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</si>
  <si>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</si>
  <si>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</si>
  <si>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</si>
  <si>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</si>
  <si>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</si>
  <si>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</si>
  <si>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</si>
  <si>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</si>
  <si>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</si>
  <si>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</si>
  <si>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</si>
  <si>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</si>
  <si>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</si>
  <si>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</si>
  <si>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</si>
  <si>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</si>
  <si>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</si>
  <si>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</si>
  <si>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</si>
  <si>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</si>
  <si>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</si>
  <si>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</si>
  <si>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</si>
  <si>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</si>
  <si>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</si>
  <si>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</si>
  <si>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</si>
  <si>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</si>
  <si>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</si>
  <si>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</si>
  <si>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</si>
  <si>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</si>
  <si>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</si>
  <si>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</si>
  <si>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</si>
  <si>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</si>
  <si>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</si>
  <si>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</si>
  <si>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</si>
  <si>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</si>
  <si>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</si>
  <si>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</si>
  <si>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</si>
  <si>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</si>
  <si>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</si>
  <si>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</si>
  <si>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</si>
  <si>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</si>
  <si>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</si>
  <si>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</si>
  <si>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</si>
  <si>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</si>
  <si>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</si>
  <si>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</si>
  <si>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</si>
  <si>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</si>
  <si>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</si>
  <si>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</si>
  <si>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</si>
  <si>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</si>
  <si>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</si>
  <si>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</si>
  <si>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</si>
  <si>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</si>
  <si>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</si>
  <si>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</si>
  <si>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</si>
  <si>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</si>
  <si>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</si>
  <si>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</si>
  <si>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</si>
  <si>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</si>
  <si>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</si>
  <si>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</si>
  <si>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</si>
  <si>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</si>
  <si>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</si>
  <si>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</si>
  <si>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</si>
  <si>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</si>
  <si>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</si>
  <si>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</si>
  <si>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</si>
  <si>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</si>
  <si>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</si>
  <si>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</si>
  <si>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</si>
  <si>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</si>
  <si>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</si>
  <si>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</si>
  <si>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</si>
  <si>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</si>
  <si>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</si>
  <si>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</si>
  <si>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</si>
  <si>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</si>
  <si>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</si>
  <si>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</si>
  <si>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</si>
  <si>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</si>
  <si>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</si>
  <si>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</si>
  <si>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</si>
  <si>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</si>
  <si>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</si>
  <si>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</si>
  <si>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</si>
  <si>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</si>
  <si>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</si>
  <si>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</si>
  <si>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</si>
  <si>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</si>
  <si>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</si>
  <si>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</si>
  <si>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</si>
  <si>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</si>
  <si>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</si>
  <si>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</si>
  <si>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</si>
  <si>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</si>
  <si>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</si>
  <si>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</si>
  <si>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</si>
  <si>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</si>
  <si>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</si>
  <si>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</si>
  <si>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</si>
  <si>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</si>
  <si>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</si>
  <si>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</si>
  <si>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</si>
  <si>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</si>
  <si>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</si>
  <si>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</si>
  <si>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</si>
  <si>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</si>
  <si>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</si>
  <si>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</si>
  <si>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</si>
  <si>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</si>
  <si>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</si>
  <si>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</si>
  <si>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</si>
  <si>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</si>
  <si>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</si>
  <si>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</si>
  <si>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</si>
  <si>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</si>
  <si>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</si>
  <si>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</si>
  <si>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</si>
  <si>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</si>
  <si>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</si>
  <si>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</si>
  <si>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</si>
  <si>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</si>
  <si>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</si>
  <si>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</si>
  <si>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</si>
  <si>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</si>
  <si>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</si>
  <si>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</si>
  <si>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</si>
  <si>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</si>
  <si>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</si>
  <si>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</si>
  <si>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</si>
  <si>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</si>
  <si>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</si>
  <si>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</si>
  <si>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</si>
  <si>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</si>
  <si>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</si>
  <si>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</si>
  <si>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</si>
  <si>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</si>
  <si>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</si>
  <si>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</si>
  <si>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</si>
  <si>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</si>
  <si>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</si>
  <si>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</si>
  <si>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</si>
  <si>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</si>
  <si>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</si>
  <si>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</si>
  <si>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</si>
  <si>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</si>
  <si>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</si>
  <si>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</si>
  <si>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</si>
  <si>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</si>
  <si>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</si>
  <si>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</si>
  <si>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</si>
  <si>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</si>
  <si>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</si>
  <si>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</si>
  <si>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</si>
  <si>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</si>
  <si>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</si>
  <si>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</si>
  <si>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</si>
  <si>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</si>
  <si>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</si>
  <si>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</si>
  <si>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</si>
  <si>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</si>
  <si>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</si>
  <si>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</si>
  <si>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</si>
  <si>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</si>
  <si>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</si>
  <si>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</si>
  <si>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</si>
  <si>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</si>
  <si>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</si>
  <si>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</si>
  <si>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</si>
  <si>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</si>
  <si>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</si>
  <si>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</si>
  <si>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</si>
  <si>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</si>
  <si>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</si>
  <si>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</si>
  <si>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</si>
  <si>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</si>
  <si>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</si>
  <si>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</si>
  <si>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</si>
  <si>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</si>
  <si>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</si>
  <si>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</si>
  <si>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</si>
  <si>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</si>
  <si>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</si>
  <si>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</si>
  <si>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</si>
  <si>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</si>
  <si>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</si>
  <si>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</si>
  <si>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</si>
  <si>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</si>
  <si>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</si>
  <si>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</si>
  <si>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</si>
  <si>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</si>
  <si>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</si>
  <si>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</si>
  <si>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</si>
  <si>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</si>
  <si>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</si>
  <si>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</si>
  <si>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</si>
  <si>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</si>
  <si>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</si>
  <si>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</si>
  <si>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</si>
  <si>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</si>
  <si>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</si>
  <si>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</si>
  <si>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</si>
  <si>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</si>
  <si>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</si>
  <si>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</si>
  <si>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</si>
  <si>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</si>
  <si>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</si>
  <si>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</si>
  <si>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</si>
  <si>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</si>
  <si>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</si>
  <si>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</si>
  <si>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</si>
  <si>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</si>
  <si>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</si>
  <si>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</si>
  <si>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</si>
  <si>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</si>
  <si>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</si>
  <si>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</si>
  <si>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</si>
  <si>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</si>
  <si>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</si>
  <si>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</si>
  <si>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</si>
  <si>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</si>
  <si>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</si>
  <si>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</si>
  <si>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</si>
  <si>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</si>
  <si>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</si>
  <si>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</si>
  <si>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</si>
  <si>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</si>
  <si>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</si>
  <si>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</si>
  <si>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</si>
  <si>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</si>
  <si>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</si>
  <si>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</si>
  <si>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</si>
  <si>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</si>
  <si>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</si>
  <si>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</si>
  <si>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</si>
  <si>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</si>
  <si>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</si>
  <si>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</si>
  <si>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</si>
  <si>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</si>
  <si>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</si>
  <si>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</si>
  <si>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</si>
  <si>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</si>
  <si>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</si>
  <si>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</si>
  <si>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</si>
  <si>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</si>
  <si>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</si>
  <si>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</si>
  <si>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</si>
  <si>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</si>
  <si>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</si>
  <si>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</si>
  <si>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</si>
  <si>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</si>
  <si>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</si>
  <si>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</si>
  <si>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</si>
  <si>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</si>
  <si>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</si>
  <si>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</si>
  <si>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</si>
  <si>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</si>
  <si>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</si>
  <si>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</si>
  <si>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</si>
  <si>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</si>
  <si>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</si>
  <si>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</si>
  <si>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</si>
  <si>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</si>
  <si>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</si>
  <si>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</si>
  <si>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</si>
  <si>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</si>
  <si>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</si>
  <si>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</si>
  <si>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</si>
  <si>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</si>
  <si>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</si>
  <si>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</si>
  <si>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</si>
  <si>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</si>
  <si>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</si>
  <si>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</si>
  <si>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</si>
  <si>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</si>
  <si>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</si>
  <si>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</si>
  <si>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</si>
  <si>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</si>
  <si>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</si>
  <si>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</si>
  <si>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</si>
  <si>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</si>
  <si>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</si>
  <si>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</si>
  <si>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</si>
  <si>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</si>
  <si>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</si>
  <si>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</si>
  <si>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</si>
  <si>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</si>
  <si>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</si>
  <si>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</si>
  <si>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</si>
  <si>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</si>
  <si>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</si>
  <si>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</si>
  <si>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</si>
  <si>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</si>
  <si>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</si>
  <si>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</si>
  <si>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</si>
  <si>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</si>
  <si>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</si>
  <si>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</si>
  <si>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</si>
  <si>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</si>
  <si>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</si>
  <si>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</si>
  <si>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</si>
  <si>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</si>
  <si>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</si>
  <si>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</si>
  <si>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</si>
  <si>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</si>
  <si>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</si>
  <si>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</si>
  <si>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</si>
  <si>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</si>
  <si>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</si>
  <si>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</si>
  <si>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</si>
  <si>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</si>
  <si>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</si>
  <si>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</si>
  <si>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</si>
  <si>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</si>
  <si>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</si>
  <si>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</si>
  <si>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</si>
  <si>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</si>
  <si>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</si>
  <si>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</si>
  <si>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</si>
  <si>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</si>
  <si>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</si>
  <si>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</si>
  <si>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</si>
  <si>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</si>
  <si>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</si>
  <si>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</si>
  <si>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</si>
  <si>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</si>
  <si>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</si>
  <si>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</si>
  <si>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</si>
  <si>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</si>
  <si>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</si>
  <si>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</si>
  <si>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</si>
  <si>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</si>
  <si>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</si>
  <si>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</si>
  <si>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</si>
  <si>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</si>
  <si>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</si>
  <si>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</si>
  <si>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</si>
  <si>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</si>
  <si>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</si>
  <si>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</si>
  <si>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</si>
  <si>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</si>
  <si>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</si>
  <si>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</si>
  <si>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</si>
  <si>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</si>
  <si>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</si>
  <si>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</si>
  <si>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</si>
  <si>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</si>
  <si>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</si>
  <si>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</si>
  <si>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</si>
  <si>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</si>
  <si>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</si>
  <si>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</si>
  <si>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</si>
  <si>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</si>
  <si>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</si>
  <si>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</si>
  <si>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</si>
  <si>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</si>
  <si>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</si>
  <si>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</si>
  <si>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</si>
  <si>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</si>
  <si>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</si>
  <si>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</si>
  <si>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</si>
  <si>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</si>
  <si>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</si>
  <si>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</si>
  <si>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</si>
  <si>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</si>
  <si>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</si>
  <si>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</si>
  <si>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</si>
  <si>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</si>
  <si>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</si>
  <si>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</si>
  <si>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</si>
  <si>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</si>
  <si>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</si>
  <si>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</si>
  <si>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</si>
  <si>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</si>
  <si>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</si>
  <si>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</si>
  <si>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</si>
  <si>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</si>
  <si>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</si>
  <si>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</si>
  <si>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</si>
  <si>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</si>
  <si>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</si>
  <si>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</si>
  <si>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</si>
  <si>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</si>
  <si>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</si>
  <si>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</si>
  <si>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</si>
  <si>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</si>
  <si>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</si>
  <si>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</si>
  <si>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</si>
  <si>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</si>
  <si>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</si>
  <si>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</si>
  <si>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</si>
  <si>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</si>
  <si>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</si>
  <si>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</si>
  <si>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</si>
  <si>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</si>
  <si>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</si>
  <si>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</si>
  <si>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</si>
  <si>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</si>
  <si>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</si>
  <si>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</si>
  <si>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</si>
  <si>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</si>
  <si>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</si>
  <si>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</si>
  <si>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</si>
  <si>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</si>
  <si>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</si>
  <si>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</si>
  <si>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</si>
  <si>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</si>
  <si>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</si>
  <si>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</si>
  <si>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</si>
  <si>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</si>
  <si>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</si>
  <si>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</si>
  <si>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</si>
  <si>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</si>
  <si>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</si>
  <si>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</si>
  <si>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</si>
  <si>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</si>
  <si>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</si>
  <si>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</si>
  <si>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</si>
  <si>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</si>
  <si>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</si>
  <si>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</si>
  <si>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</si>
  <si>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</si>
  <si>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</si>
  <si>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</si>
  <si>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</si>
  <si>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</si>
  <si>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</si>
  <si>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</si>
  <si>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</si>
  <si>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</si>
  <si>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</si>
  <si>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</si>
  <si>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</si>
  <si>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</si>
  <si>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</si>
  <si>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</si>
  <si>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</si>
  <si>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</si>
  <si>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</si>
  <si>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</si>
  <si>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</si>
  <si>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</si>
  <si>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</si>
  <si>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</si>
  <si>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</si>
  <si>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</si>
  <si>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</si>
  <si>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</si>
  <si>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</si>
  <si>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</si>
  <si>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</si>
  <si>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</si>
  <si>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</si>
  <si>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</si>
  <si>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</si>
  <si>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</si>
  <si>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</si>
  <si>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</si>
  <si>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</si>
  <si>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</si>
  <si>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</si>
  <si>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</si>
  <si>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</si>
  <si>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</si>
  <si>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</si>
  <si>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</si>
  <si>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</si>
  <si>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</si>
  <si>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</si>
  <si>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</si>
  <si>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</si>
  <si>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</si>
  <si>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</si>
  <si>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</si>
  <si>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</si>
  <si>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</si>
  <si>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</si>
  <si>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</si>
  <si>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</si>
  <si>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</si>
  <si>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</si>
  <si>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</si>
  <si>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</si>
  <si>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</si>
  <si>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</si>
  <si>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</si>
  <si>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</si>
  <si>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</si>
  <si>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</si>
  <si>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</si>
  <si>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</si>
  <si>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</si>
  <si>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</si>
  <si>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</si>
  <si>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</si>
  <si>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</si>
  <si>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</si>
  <si>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</si>
  <si>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</si>
  <si>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</si>
  <si>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</si>
  <si>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</si>
  <si>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</si>
  <si>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</si>
  <si>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</si>
  <si>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</si>
  <si>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</si>
  <si>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</si>
  <si>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</si>
  <si>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</si>
  <si>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</si>
  <si>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</si>
  <si>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</si>
  <si>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</si>
  <si>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</si>
  <si>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</si>
  <si>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</si>
  <si>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</si>
  <si>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</si>
  <si>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</si>
  <si>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</si>
  <si>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</si>
  <si>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</si>
  <si>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</si>
  <si>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</si>
  <si>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</si>
  <si>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</si>
  <si>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</si>
  <si>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</si>
  <si>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</si>
  <si>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</si>
  <si>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</si>
  <si>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</si>
  <si>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</si>
  <si>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</si>
  <si>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</si>
  <si>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</si>
  <si>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</si>
  <si>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</si>
  <si>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</si>
  <si>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</si>
  <si>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</si>
  <si>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</si>
  <si>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</si>
  <si>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</si>
  <si>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</si>
  <si>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</si>
  <si>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</si>
  <si>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</si>
  <si>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</si>
  <si>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</si>
  <si>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</si>
  <si>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</si>
  <si>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</si>
  <si>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</si>
  <si>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</si>
  <si>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</si>
  <si>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</si>
  <si>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</si>
  <si>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</si>
  <si>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</si>
  <si>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</si>
  <si>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</si>
  <si>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</si>
  <si>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</si>
  <si>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</si>
  <si>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</si>
  <si>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</si>
  <si>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</si>
  <si>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</si>
  <si>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</si>
  <si>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</si>
  <si>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</si>
  <si>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</si>
  <si>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</si>
  <si>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</si>
  <si>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</si>
  <si>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</si>
  <si>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</si>
  <si>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</si>
  <si>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</si>
  <si>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</si>
  <si>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</si>
  <si>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</si>
  <si>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</si>
  <si>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</si>
  <si>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</si>
  <si>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</si>
  <si>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</si>
  <si>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</si>
  <si>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</si>
  <si>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</si>
  <si>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</si>
  <si>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</si>
  <si>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</si>
  <si>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</si>
  <si>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</si>
  <si>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</si>
  <si>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</si>
  <si>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</si>
  <si>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</si>
  <si>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</si>
  <si>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</si>
  <si>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</si>
  <si>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</si>
  <si>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</si>
  <si>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</si>
  <si>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</si>
  <si>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</si>
  <si>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</si>
  <si>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</si>
  <si>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</si>
  <si>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</si>
  <si>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</si>
  <si>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</si>
  <si>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</si>
  <si>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</si>
  <si>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</si>
  <si>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</si>
  <si>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</si>
  <si>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</si>
  <si>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</si>
  <si>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</si>
  <si>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</si>
  <si>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</si>
  <si>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</si>
  <si>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</si>
  <si>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</si>
  <si>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</si>
  <si>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</si>
  <si>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</si>
  <si>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</si>
  <si>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</si>
  <si>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</si>
  <si>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</si>
  <si>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</si>
  <si>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</si>
  <si>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</si>
  <si>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</si>
  <si>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</si>
  <si>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</si>
  <si>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</si>
  <si>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</si>
  <si>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</si>
  <si>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</si>
  <si>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</si>
  <si>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</si>
  <si>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</si>
  <si>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</si>
  <si>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</si>
  <si>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</si>
  <si>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</si>
  <si>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</si>
  <si>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</si>
  <si>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</si>
  <si>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</si>
  <si>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</si>
  <si>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</si>
  <si>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</si>
  <si>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</si>
  <si>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</si>
  <si>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</si>
  <si>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</si>
  <si>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</si>
  <si>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</si>
  <si>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</si>
  <si>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</si>
  <si>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</si>
  <si>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</si>
  <si>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</si>
  <si>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</si>
  <si>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</si>
  <si>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</si>
  <si>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</si>
  <si>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</si>
  <si>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</si>
  <si>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</si>
  <si>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</si>
  <si>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</si>
  <si>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</si>
  <si>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</si>
  <si>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</si>
  <si>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</si>
  <si>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</si>
  <si>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</si>
  <si>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</si>
  <si>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</si>
  <si>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</si>
  <si>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</si>
  <si>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</si>
  <si>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</si>
  <si>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</si>
  <si>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</si>
  <si>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</si>
  <si>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</si>
  <si>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</si>
  <si>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</si>
  <si>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</si>
  <si>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</si>
  <si>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</si>
  <si>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</si>
  <si>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</si>
  <si>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</si>
  <si>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</si>
  <si>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</si>
  <si>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</si>
  <si>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</si>
  <si>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</si>
  <si>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</si>
  <si>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</si>
  <si>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</si>
  <si>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</si>
  <si>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</si>
  <si>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</si>
  <si>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</si>
  <si>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</si>
  <si>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</si>
  <si>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</si>
  <si>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</si>
  <si>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</si>
  <si>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</si>
  <si>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</si>
  <si>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</si>
  <si>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</si>
  <si>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</si>
  <si>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</si>
  <si>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</si>
  <si>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</si>
  <si>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</si>
  <si>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</si>
  <si>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</si>
  <si>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</si>
  <si>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</si>
  <si>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</si>
  <si>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</si>
  <si>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</si>
  <si>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</si>
  <si>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</si>
  <si>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</si>
  <si>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</si>
  <si>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</si>
  <si>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</si>
  <si>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</si>
  <si>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</si>
  <si>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</si>
  <si>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</si>
  <si>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</si>
  <si>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</si>
  <si>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</si>
  <si>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</si>
  <si>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</si>
  <si>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</si>
  <si>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</si>
  <si>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</si>
  <si>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</si>
  <si>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</si>
  <si>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</si>
  <si>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</si>
  <si>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</si>
  <si>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</si>
  <si>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</si>
  <si>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</si>
  <si>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</si>
  <si>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</si>
  <si>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</si>
  <si>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</si>
  <si>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</si>
  <si>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</si>
  <si>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</si>
  <si>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</si>
  <si>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</si>
  <si>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</si>
  <si>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</si>
  <si>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</si>
  <si>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</si>
  <si>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</si>
  <si>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</si>
  <si>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</si>
  <si>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</si>
  <si>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</si>
  <si>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</si>
  <si>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</si>
  <si>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</si>
  <si>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</si>
  <si>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</si>
  <si>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</si>
  <si>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</si>
  <si>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</si>
  <si>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</si>
  <si>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</si>
  <si>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</si>
  <si>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</si>
  <si>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</si>
  <si>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</si>
  <si>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</si>
  <si>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</si>
  <si>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</si>
  <si>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</si>
  <si>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</si>
  <si>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</si>
  <si>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</si>
  <si>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</si>
  <si>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</si>
  <si>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</si>
  <si>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</si>
  <si>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</si>
  <si>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</si>
  <si>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</si>
  <si>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</si>
  <si>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</si>
  <si>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</si>
  <si>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</si>
  <si>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</si>
  <si>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</si>
  <si>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</si>
  <si>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</si>
  <si>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</si>
  <si>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</si>
  <si>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</si>
  <si>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</si>
  <si>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</si>
  <si>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</si>
  <si>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</si>
  <si>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</si>
  <si>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</si>
  <si>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</si>
  <si>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</si>
  <si>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</si>
  <si>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</si>
  <si>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</si>
  <si>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</si>
  <si>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</si>
  <si>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</si>
  <si>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</si>
  <si>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</si>
  <si>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</si>
  <si>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</si>
  <si>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</si>
  <si>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</si>
  <si>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</si>
  <si>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</si>
  <si>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</si>
  <si>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</si>
  <si>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</si>
  <si>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</si>
  <si>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</si>
  <si>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</si>
  <si>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</si>
  <si>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</si>
  <si>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</si>
  <si>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</si>
  <si>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</si>
  <si>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</si>
  <si>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</si>
  <si>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</si>
  <si>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</si>
  <si>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</si>
  <si>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</si>
  <si>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</si>
  <si>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</si>
  <si>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</si>
  <si>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</si>
  <si>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</si>
  <si>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</si>
  <si>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</si>
  <si>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</si>
  <si>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</si>
  <si>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</si>
  <si>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</si>
  <si>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</si>
  <si>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</si>
  <si>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</si>
  <si>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</si>
  <si>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</si>
  <si>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</si>
  <si>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</si>
  <si>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</si>
  <si>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</si>
  <si>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</si>
  <si>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</si>
  <si>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</si>
  <si>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</si>
  <si>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</si>
  <si>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</si>
  <si>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</si>
  <si>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</si>
  <si>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</si>
  <si>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</si>
  <si>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</si>
  <si>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</si>
  <si>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</si>
  <si>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</si>
  <si>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</si>
  <si>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</si>
  <si>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</si>
  <si>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</si>
  <si>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</si>
  <si>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</si>
  <si>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</si>
  <si>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</si>
  <si>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</si>
  <si>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</si>
  <si>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</si>
  <si>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</si>
  <si>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</si>
  <si>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</si>
  <si>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</si>
  <si>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</si>
  <si>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</si>
  <si>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</si>
  <si>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</si>
  <si>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</si>
  <si>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</si>
  <si>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</si>
  <si>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</si>
  <si>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</si>
  <si>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</si>
  <si>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</si>
  <si>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</si>
  <si>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</si>
  <si>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</si>
  <si>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</si>
  <si>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</si>
  <si>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</si>
  <si>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</si>
  <si>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</si>
  <si>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</si>
  <si>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</si>
  <si>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</si>
  <si>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</si>
  <si>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</si>
  <si>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</si>
  <si>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</si>
  <si>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</si>
  <si>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</si>
  <si>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</si>
  <si>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</si>
  <si>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</si>
  <si>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</si>
  <si>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</si>
  <si>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</si>
  <si>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</si>
  <si>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</si>
  <si>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</si>
  <si>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</si>
  <si>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</si>
  <si>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</si>
  <si>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</si>
  <si>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</si>
  <si>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</si>
  <si>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</si>
  <si>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</si>
  <si>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</si>
  <si>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</si>
  <si>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</si>
  <si>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</si>
  <si>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</si>
  <si>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</si>
  <si>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</si>
  <si>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</si>
  <si>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</si>
  <si>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</si>
  <si>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</si>
  <si>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</si>
  <si>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</si>
  <si>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</si>
  <si>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</si>
  <si>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</si>
  <si>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</si>
  <si>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</si>
  <si>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</si>
  <si>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</si>
  <si>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</si>
  <si>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</si>
  <si>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</si>
  <si>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</si>
  <si>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</si>
  <si>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</si>
  <si>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</si>
  <si>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</si>
  <si>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</si>
  <si>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</si>
  <si>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</si>
  <si>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</si>
  <si>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</si>
  <si>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</si>
  <si>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</si>
  <si>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</si>
  <si>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</si>
  <si>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</si>
  <si>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</si>
  <si>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</si>
  <si>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</si>
  <si>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</si>
  <si>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</si>
  <si>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</si>
  <si>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</si>
  <si>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</si>
  <si>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</si>
  <si>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</si>
  <si>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</si>
  <si>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</si>
  <si>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</si>
  <si>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</si>
  <si>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</si>
  <si>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</si>
  <si>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</si>
  <si>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</si>
  <si>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</si>
  <si>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</si>
  <si>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</si>
  <si>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</si>
  <si>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</si>
  <si>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</si>
  <si>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</si>
  <si>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</si>
  <si>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</si>
  <si>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</si>
  <si>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</si>
  <si>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</si>
  <si>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</si>
  <si>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</si>
  <si>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</si>
  <si>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</si>
  <si>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</si>
  <si>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</si>
  <si>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</si>
  <si>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</si>
  <si>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</si>
  <si>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</si>
  <si>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</si>
  <si>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</si>
  <si>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</si>
  <si>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</si>
  <si>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</si>
  <si>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</si>
  <si>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</si>
  <si>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</si>
  <si>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</si>
  <si>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</si>
  <si>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</si>
  <si>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</si>
  <si>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</si>
  <si>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</si>
  <si>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</si>
  <si>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</si>
  <si>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</si>
  <si>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</si>
  <si>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</si>
  <si>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</si>
  <si>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</si>
  <si>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</si>
  <si>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</si>
  <si>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</si>
  <si>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</si>
  <si>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</si>
  <si>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</si>
  <si>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</si>
  <si>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</si>
  <si>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</si>
  <si>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</si>
  <si>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</si>
  <si>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</si>
  <si>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</si>
  <si>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</si>
  <si>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</si>
  <si>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</si>
  <si>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</si>
  <si>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</si>
  <si>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</si>
  <si>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</si>
  <si>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</si>
  <si>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</si>
  <si>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</si>
  <si>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</si>
  <si>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</si>
  <si>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</si>
  <si>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</si>
  <si>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</si>
  <si>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</si>
  <si>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</si>
  <si>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</si>
  <si>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</si>
  <si>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</si>
  <si>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</si>
  <si>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</si>
  <si>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</si>
  <si>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</si>
  <si>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</si>
  <si>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</si>
  <si>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</si>
  <si>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</si>
  <si>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</si>
  <si>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</si>
  <si>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</si>
  <si>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</si>
  <si>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</si>
  <si>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</si>
  <si>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</si>
  <si>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</si>
  <si>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</si>
  <si>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</si>
  <si>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</si>
  <si>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</si>
  <si>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</si>
  <si>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</si>
  <si>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</si>
  <si>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</si>
  <si>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</si>
  <si>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</si>
  <si>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</si>
  <si>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</si>
  <si>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</si>
  <si>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</si>
  <si>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</si>
  <si>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</si>
  <si>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</si>
  <si>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</si>
  <si>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</si>
  <si>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</si>
  <si>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</si>
  <si>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</si>
  <si>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</si>
  <si>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</si>
  <si>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</si>
  <si>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</si>
  <si>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</si>
  <si>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</si>
  <si>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</si>
  <si>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</si>
  <si>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</si>
  <si>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</si>
  <si>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</si>
  <si>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</si>
  <si>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</si>
  <si>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</si>
  <si>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</si>
  <si>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</si>
  <si>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</si>
  <si>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</si>
  <si>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</si>
  <si>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</si>
  <si>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</si>
  <si>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</si>
  <si>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</si>
  <si>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</si>
  <si>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</si>
  <si>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</si>
  <si>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</si>
  <si>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</si>
  <si>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</si>
  <si>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</si>
  <si>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</si>
  <si>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</si>
  <si>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</si>
  <si>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</si>
  <si>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</si>
  <si>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</si>
  <si>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</si>
  <si>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</si>
  <si>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</si>
  <si>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</si>
  <si>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</si>
  <si>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</si>
  <si>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</si>
  <si>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</si>
  <si>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</si>
  <si>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</si>
  <si>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</si>
  <si>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</si>
  <si>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</si>
  <si>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</si>
  <si>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</si>
  <si>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</si>
  <si>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</si>
  <si>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</si>
  <si>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</si>
  <si>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</si>
  <si>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</si>
  <si>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</si>
  <si>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</si>
  <si>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</si>
  <si>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</si>
  <si>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</si>
  <si>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</si>
  <si>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</si>
  <si>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</si>
  <si>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</si>
  <si>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</si>
  <si>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</si>
  <si>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</si>
  <si>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</si>
  <si>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</si>
  <si>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</si>
  <si>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</si>
  <si>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</si>
  <si>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</si>
  <si>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</si>
  <si>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</si>
  <si>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</si>
  <si>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</si>
  <si>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</si>
  <si>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</si>
  <si>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</si>
  <si>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</si>
  <si>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</si>
  <si>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</si>
  <si>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</si>
  <si>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</si>
  <si>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</si>
  <si>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</si>
  <si>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</si>
  <si>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</si>
  <si>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</si>
  <si>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</si>
  <si>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</si>
  <si>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</si>
  <si>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</si>
  <si>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</si>
  <si>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</si>
  <si>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</si>
  <si>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</si>
  <si>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</si>
  <si>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</si>
  <si>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</si>
  <si>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</si>
  <si>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</si>
  <si>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</si>
  <si>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</si>
  <si>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</si>
  <si>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</si>
  <si>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</si>
  <si>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</si>
  <si>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</si>
  <si>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</si>
  <si>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</si>
  <si>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</si>
  <si>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</si>
  <si>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</si>
  <si>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</si>
  <si>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</si>
  <si>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</si>
  <si>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</si>
  <si>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</si>
  <si>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</si>
  <si>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</si>
  <si>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</si>
  <si>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</si>
  <si>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</si>
  <si>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</si>
  <si>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</si>
  <si>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</si>
  <si>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</si>
  <si>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</si>
  <si>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</si>
  <si>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</si>
  <si>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</si>
  <si>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</si>
  <si>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</si>
  <si>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</si>
  <si>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</si>
  <si>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</si>
  <si>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</si>
  <si>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</si>
  <si>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</si>
  <si>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</si>
  <si>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</si>
  <si>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</si>
  <si>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</si>
  <si>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</si>
  <si>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</si>
  <si>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</si>
  <si>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</si>
  <si>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</si>
  <si>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</si>
  <si>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</si>
  <si>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b894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</si>
</sst>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Симеоновград</v>
      </c>
      <c r="C2" s="1670"/>
      <c r="D2" s="1671"/>
      <c r="E2" s="1019"/>
      <c r="F2" s="1020">
        <f>+OTCHET!H9</f>
        <v>0</v>
      </c>
      <c r="G2" s="1021" t="str">
        <f>+OTCHET!F12</f>
        <v>7607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997</v>
      </c>
      <c r="O6" s="1008"/>
      <c r="P6" s="1045">
        <f>OTCHET!F9</f>
        <v>43921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710268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710268</v>
      </c>
      <c r="Q59" s="1120">
        <f>+ROUND(+OTCHET!L275+OTCHET!L276,0)</f>
        <v>0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710268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710268</v>
      </c>
      <c r="Q63" s="1208">
        <f>+ROUND(+SUM(Q58:Q61),0)</f>
        <v>0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710268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710268</v>
      </c>
      <c r="Q77" s="1232">
        <f>+ROUND(Q56+Q63+Q67+Q71+Q75,0)</f>
        <v>0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721481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721481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-12289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-12289</v>
      </c>
      <c r="Q80" s="1120">
        <f>+ROUND(OTCHET!L429,0)</f>
        <v>0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709192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709192</v>
      </c>
      <c r="Q81" s="1242">
        <f>+ROUND(Q79+Q80,0)</f>
        <v>0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-1076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-1076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1076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1076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1076</v>
      </c>
      <c r="J129" s="1108">
        <f>+IF(OR($P$2=98,$P$2=42,$P$2=96,$P$2=97),$Q129,0)</f>
        <v>1076</v>
      </c>
      <c r="K129" s="1095"/>
      <c r="L129" s="1108">
        <f>+IF($P$2=33,$Q129,0)</f>
        <v>0</v>
      </c>
      <c r="M129" s="1095"/>
      <c r="N129" s="1109">
        <f>+ROUND(+G129+J129+L129,0)</f>
        <v>1076</v>
      </c>
      <c r="O129" s="1097"/>
      <c r="P129" s="1107">
        <f>+ROUND(+SUM(OTCHET!E567:E572)+SUM(OTCHET!E581:E582)+IF(AND(OTCHET!$F$12=9900,+OTCHET!$E$15=0),0,SUM(OTCHET!E587:E588)),0)</f>
        <v>1076</v>
      </c>
      <c r="Q129" s="1108">
        <f>+ROUND(+SUM(OTCHET!L567:L572)+SUM(OTCHET!L581:L582)+IF(AND(OTCHET!$F$12=9900,+OTCHET!$E$15=0),0,SUM(OTCHET!L587:L588)),0)</f>
        <v>1076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1076</v>
      </c>
      <c r="K131" s="1095"/>
      <c r="L131" s="1120">
        <f>+IF($P$2=33,$Q131,0)</f>
        <v>0</v>
      </c>
      <c r="M131" s="1095"/>
      <c r="N131" s="1121">
        <f>+ROUND(+G131+J131+L131,0)</f>
        <v>1076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1076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-1076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-1076</v>
      </c>
      <c r="Q132" s="1295">
        <f>+ROUND(+Q131-Q129-Q130,0)</f>
        <v>0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39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969</v>
      </c>
      <c r="F11" s="707">
        <f>OTCHET!F9</f>
        <v>43921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710268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710268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709192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709192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-12289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-1076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1076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1076</v>
      </c>
      <c r="F90" s="901">
        <f t="shared" si="5"/>
        <v>1076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1076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-1076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-1076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СРЕДСТВАТА ОТ ЕВРОПЕЙСКИЯ СЪЮЗ - РА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1920</v>
      </c>
      <c r="C9" s="1769"/>
      <c r="D9" s="1770"/>
      <c r="E9" s="115">
        <v>43831</v>
      </c>
      <c r="F9" s="116">
        <v>43921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Симеоновград</v>
      </c>
      <c r="C12" s="1772"/>
      <c r="D12" s="1773"/>
      <c r="E12" s="118" t="s">
        <v>962</v>
      </c>
      <c r="F12" s="1586" t="s">
        <v>1625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2059</v>
      </c>
      <c r="F19" s="1750"/>
      <c r="G19" s="1750"/>
      <c r="H19" s="1751"/>
      <c r="I19" s="1755" t="s">
        <v>2060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СРЕДСТВАТА ОТ ЕВРОПЕЙСКИЯ СЪЮЗ - РА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Симеоновград</v>
      </c>
      <c r="C176" s="1781"/>
      <c r="D176" s="1782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Симеоновград</v>
      </c>
      <c r="C179" s="1772"/>
      <c r="D179" s="1773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9" t="s">
        <v>2061</v>
      </c>
      <c r="F183" s="1750"/>
      <c r="G183" s="1750"/>
      <c r="H183" s="1751"/>
      <c r="I183" s="1758" t="s">
        <v>2062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747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722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1662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1659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594026</v>
      </c>
      <c r="F275" s="274">
        <f t="shared" si="68"/>
        <v>0</v>
      </c>
      <c r="G275" s="275">
        <f t="shared" si="68"/>
        <v>594026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116242</v>
      </c>
      <c r="F276" s="274">
        <f t="shared" si="68"/>
        <v>116242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116242</v>
      </c>
      <c r="F282" s="296">
        <f t="shared" si="69"/>
        <v>116242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623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710268</v>
      </c>
      <c r="F301" s="396">
        <f t="shared" si="77"/>
        <v>116242</v>
      </c>
      <c r="G301" s="397">
        <f t="shared" si="77"/>
        <v>594026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РА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Симеоновград</v>
      </c>
      <c r="C350" s="1781"/>
      <c r="D350" s="1782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Симеоновград</v>
      </c>
      <c r="C353" s="1772"/>
      <c r="D353" s="1773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2063</v>
      </c>
      <c r="F357" s="1762"/>
      <c r="G357" s="1762"/>
      <c r="H357" s="1763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721481</v>
      </c>
      <c r="F399" s="459">
        <f t="shared" si="89"/>
        <v>116242</v>
      </c>
      <c r="G399" s="473">
        <f t="shared" si="89"/>
        <v>605239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721481</v>
      </c>
      <c r="F400" s="158">
        <v>116242</v>
      </c>
      <c r="G400" s="159">
        <v>605239</v>
      </c>
      <c r="H400" s="154">
        <v>0</v>
      </c>
      <c r="I400" s="158">
        <v>0</v>
      </c>
      <c r="J400" s="159">
        <v>0</v>
      </c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721481</v>
      </c>
      <c r="F419" s="495">
        <f t="shared" si="95"/>
        <v>116242</v>
      </c>
      <c r="G419" s="496">
        <f t="shared" si="95"/>
        <v>605239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-12289</v>
      </c>
      <c r="F424" s="483"/>
      <c r="G424" s="484">
        <v>-12289</v>
      </c>
      <c r="H424" s="1475">
        <v>0</v>
      </c>
      <c r="I424" s="483"/>
      <c r="J424" s="484">
        <v>0</v>
      </c>
      <c r="K424" s="1475">
        <v>0</v>
      </c>
      <c r="L424" s="1378">
        <f>I424+J424+K424</f>
        <v>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-12289</v>
      </c>
      <c r="F429" s="513">
        <f t="shared" si="97"/>
        <v>0</v>
      </c>
      <c r="G429" s="514">
        <f t="shared" si="97"/>
        <v>-12289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СРЕДСТВАТА ОТ ЕВРОПЕЙСКИЯ СЪЮЗ - РА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Симеоновград</v>
      </c>
      <c r="C435" s="1781"/>
      <c r="D435" s="1782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Симеоновград</v>
      </c>
      <c r="C438" s="1772"/>
      <c r="D438" s="1773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2065</v>
      </c>
      <c r="F442" s="1750"/>
      <c r="G442" s="1750"/>
      <c r="H442" s="1751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-1076</v>
      </c>
      <c r="F445" s="546">
        <f t="shared" si="99"/>
        <v>0</v>
      </c>
      <c r="G445" s="547">
        <f t="shared" si="99"/>
        <v>-1076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1076</v>
      </c>
      <c r="F446" s="553">
        <f t="shared" si="100"/>
        <v>0</v>
      </c>
      <c r="G446" s="554">
        <f t="shared" si="100"/>
        <v>1076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СРЕДСТВАТА ОТ ЕВРОПЕЙСКИЯ СЪЮЗ - РА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Симеоновград</v>
      </c>
      <c r="C451" s="1781"/>
      <c r="D451" s="1782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Симеоновград</v>
      </c>
      <c r="C454" s="1772"/>
      <c r="D454" s="1773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2067</v>
      </c>
      <c r="F458" s="1753"/>
      <c r="G458" s="1753"/>
      <c r="H458" s="1754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1958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936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aca="true" t="shared" si="128" ref="E566:L566">SUM(E567:E585)</f>
        <v>1076</v>
      </c>
      <c r="F566" s="587">
        <f t="shared" si="128"/>
        <v>0</v>
      </c>
      <c r="G566" s="580">
        <f t="shared" si="128"/>
        <v>1076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1076</v>
      </c>
      <c r="F567" s="152"/>
      <c r="G567" s="153">
        <v>1076</v>
      </c>
      <c r="H567" s="584">
        <v>0</v>
      </c>
      <c r="I567" s="152"/>
      <c r="J567" s="153">
        <v>1076</v>
      </c>
      <c r="K567" s="584">
        <v>0</v>
      </c>
      <c r="L567" s="1379">
        <f t="shared" si="116"/>
        <v>1076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-1076</v>
      </c>
      <c r="K573" s="1627">
        <v>0</v>
      </c>
      <c r="L573" s="1393">
        <f t="shared" si="129"/>
        <v>-1076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1076</v>
      </c>
      <c r="F597" s="663">
        <f t="shared" si="133"/>
        <v>0</v>
      </c>
      <c r="G597" s="664">
        <f t="shared" si="133"/>
        <v>1076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882</v>
      </c>
      <c r="E605" s="676"/>
      <c r="F605" s="677"/>
      <c r="G605" s="678" t="s">
        <v>883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10" t="str">
        <f>$B$7</f>
        <v>ОТЧЕТНИ ДАННИ ПО ЕБК ЗА СМЕТКИТЕ ЗА СРЕДСТВАТА ОТ ЕВРОПЕЙСКИЯ СЪЮЗ - РА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0" t="str">
        <f>$B$9</f>
        <v>Симеоновград</v>
      </c>
      <c r="C623" s="1781"/>
      <c r="D623" s="1782"/>
      <c r="E623" s="115">
        <f>$E$9</f>
        <v>43831</v>
      </c>
      <c r="F623" s="226">
        <f>$F$9</f>
        <v>43921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3" t="str">
        <f>$B$12</f>
        <v>Симеоновград</v>
      </c>
      <c r="C626" s="1844"/>
      <c r="D626" s="1845"/>
      <c r="E626" s="410" t="s">
        <v>890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49" t="s">
        <v>2056</v>
      </c>
      <c r="F630" s="1750"/>
      <c r="G630" s="1750"/>
      <c r="H630" s="1751"/>
      <c r="I630" s="1758" t="s">
        <v>2057</v>
      </c>
      <c r="J630" s="1759"/>
      <c r="K630" s="1759"/>
      <c r="L630" s="1760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3311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3311</v>
      </c>
      <c r="D635" s="1452" t="s">
        <v>1970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8" t="s">
        <v>744</v>
      </c>
      <c r="D637" s="1779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4" t="s">
        <v>747</v>
      </c>
      <c r="D640" s="177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6" t="s">
        <v>194</v>
      </c>
      <c r="D646" s="1777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909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7" t="s">
        <v>199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4" t="s">
        <v>200</v>
      </c>
      <c r="D655" s="177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5" t="s">
        <v>272</v>
      </c>
      <c r="D673" s="178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5" t="s">
        <v>722</v>
      </c>
      <c r="D677" s="178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5" t="s">
        <v>219</v>
      </c>
      <c r="D683" s="178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5" t="s">
        <v>221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1" t="s">
        <v>222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1" t="s">
        <v>223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1" t="s">
        <v>1661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5" t="s">
        <v>224</v>
      </c>
      <c r="D690" s="178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1956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1975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2006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5" t="s">
        <v>234</v>
      </c>
      <c r="D705" s="1786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5" t="s">
        <v>235</v>
      </c>
      <c r="D706" s="178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5" t="s">
        <v>236</v>
      </c>
      <c r="D707" s="1786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5" t="s">
        <v>237</v>
      </c>
      <c r="D708" s="178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5" t="s">
        <v>1662</v>
      </c>
      <c r="D715" s="178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5" t="s">
        <v>1659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5" t="s">
        <v>1660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1" t="s">
        <v>247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5" t="s">
        <v>273</v>
      </c>
      <c r="D722" s="178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9" t="s">
        <v>248</v>
      </c>
      <c r="D725" s="1790"/>
      <c r="E725" s="310">
        <f>F725+G725+H725</f>
        <v>594026</v>
      </c>
      <c r="F725" s="1422"/>
      <c r="G725" s="1423">
        <v>594026</v>
      </c>
      <c r="H725" s="1424"/>
      <c r="I725" s="1422"/>
      <c r="J725" s="1423">
        <v>0</v>
      </c>
      <c r="K725" s="1424"/>
      <c r="L725" s="310">
        <f>I725+J725+K725</f>
        <v>0</v>
      </c>
      <c r="M725" s="12">
        <f t="shared" si="155"/>
        <v>1</v>
      </c>
      <c r="N725" s="13"/>
    </row>
    <row r="726" spans="2:14" ht="15.75">
      <c r="B726" s="365">
        <v>5200</v>
      </c>
      <c r="C726" s="1789" t="s">
        <v>249</v>
      </c>
      <c r="D726" s="1790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9" t="s">
        <v>623</v>
      </c>
      <c r="D734" s="1790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9" t="s">
        <v>685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5" t="s">
        <v>686</v>
      </c>
      <c r="D738" s="178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3" t="s">
        <v>914</v>
      </c>
      <c r="D743" s="1794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5" t="s">
        <v>694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5" t="s">
        <v>694</v>
      </c>
      <c r="D748" s="1796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594026</v>
      </c>
      <c r="F752" s="396">
        <f t="shared" si="169"/>
        <v>0</v>
      </c>
      <c r="G752" s="397">
        <f t="shared" si="169"/>
        <v>594026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10" t="str">
        <f>$B$7</f>
        <v>ОТЧЕТНИ ДАННИ ПО ЕБК ЗА СМЕТКИТЕ ЗА СРЕДСТВАТА ОТ ЕВРОПЕЙСКИЯ СЪЮЗ - РА</v>
      </c>
      <c r="C759" s="1811"/>
      <c r="D759" s="181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0" t="str">
        <f>$B$9</f>
        <v>Симеоновград</v>
      </c>
      <c r="C761" s="1781"/>
      <c r="D761" s="1782"/>
      <c r="E761" s="115">
        <f>$E$9</f>
        <v>43831</v>
      </c>
      <c r="F761" s="226">
        <f>$F$9</f>
        <v>43921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3" t="str">
        <f>$B$12</f>
        <v>Симеоновград</v>
      </c>
      <c r="C764" s="1844"/>
      <c r="D764" s="1845"/>
      <c r="E764" s="410" t="s">
        <v>890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49" t="s">
        <v>2056</v>
      </c>
      <c r="F768" s="1750"/>
      <c r="G768" s="1750"/>
      <c r="H768" s="1751"/>
      <c r="I768" s="1758" t="s">
        <v>2057</v>
      </c>
      <c r="J768" s="1759"/>
      <c r="K768" s="1759"/>
      <c r="L768" s="1760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3322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3322</v>
      </c>
      <c r="D773" s="1452" t="s">
        <v>1963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78" t="s">
        <v>744</v>
      </c>
      <c r="D775" s="1779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4" t="s">
        <v>747</v>
      </c>
      <c r="D778" s="1775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595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6" t="s">
        <v>194</v>
      </c>
      <c r="D784" s="1777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909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/>
      <c r="K788" s="1420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/>
      <c r="K789" s="1420"/>
      <c r="L789" s="295">
        <f t="shared" si="175"/>
        <v>0</v>
      </c>
      <c r="M789" s="12">
        <f t="shared" si="171"/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7" t="s">
        <v>199</v>
      </c>
      <c r="D792" s="178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4" t="s">
        <v>200</v>
      </c>
      <c r="D793" s="1775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910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85" t="s">
        <v>272</v>
      </c>
      <c r="D811" s="1786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5" t="s">
        <v>722</v>
      </c>
      <c r="D815" s="1786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5" t="s">
        <v>219</v>
      </c>
      <c r="D821" s="1786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5" t="s">
        <v>221</v>
      </c>
      <c r="D824" s="178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91" t="s">
        <v>222</v>
      </c>
      <c r="D825" s="1792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91" t="s">
        <v>223</v>
      </c>
      <c r="D826" s="1792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91" t="s">
        <v>1661</v>
      </c>
      <c r="D827" s="1792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5" t="s">
        <v>224</v>
      </c>
      <c r="D828" s="1786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1956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1975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2006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1658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5" t="s">
        <v>234</v>
      </c>
      <c r="D843" s="1786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5" t="s">
        <v>235</v>
      </c>
      <c r="D844" s="178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5" t="s">
        <v>236</v>
      </c>
      <c r="D845" s="1786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5" t="s">
        <v>237</v>
      </c>
      <c r="D846" s="1786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5" t="s">
        <v>1662</v>
      </c>
      <c r="D853" s="1786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5" t="s">
        <v>1659</v>
      </c>
      <c r="D857" s="178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5" t="s">
        <v>1660</v>
      </c>
      <c r="D858" s="178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91" t="s">
        <v>247</v>
      </c>
      <c r="D859" s="1792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5" t="s">
        <v>273</v>
      </c>
      <c r="D860" s="1786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9" t="s">
        <v>248</v>
      </c>
      <c r="D863" s="1790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9" t="s">
        <v>249</v>
      </c>
      <c r="D864" s="1790"/>
      <c r="E864" s="310">
        <f aca="true" t="shared" si="199" ref="E864:L864">SUM(E865:E871)</f>
        <v>116242</v>
      </c>
      <c r="F864" s="274">
        <f t="shared" si="199"/>
        <v>116242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  <v>1</v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618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619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620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621</v>
      </c>
      <c r="E870" s="295">
        <f t="shared" si="200"/>
        <v>116242</v>
      </c>
      <c r="F870" s="158">
        <v>116242</v>
      </c>
      <c r="G870" s="159"/>
      <c r="H870" s="1420"/>
      <c r="I870" s="158">
        <v>0</v>
      </c>
      <c r="J870" s="159"/>
      <c r="K870" s="1420"/>
      <c r="L870" s="295">
        <f t="shared" si="201"/>
        <v>0</v>
      </c>
      <c r="M870" s="12">
        <f t="shared" si="191"/>
        <v>1</v>
      </c>
      <c r="N870" s="13"/>
    </row>
    <row r="871" spans="2:14" ht="15.75">
      <c r="B871" s="366"/>
      <c r="C871" s="371">
        <v>5219</v>
      </c>
      <c r="D871" s="372" t="s">
        <v>622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9" t="s">
        <v>623</v>
      </c>
      <c r="D872" s="1790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9" t="s">
        <v>685</v>
      </c>
      <c r="D875" s="1790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5" t="s">
        <v>686</v>
      </c>
      <c r="D876" s="1786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3" t="s">
        <v>914</v>
      </c>
      <c r="D881" s="1794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95" t="s">
        <v>694</v>
      </c>
      <c r="D885" s="1796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95" t="s">
        <v>694</v>
      </c>
      <c r="D886" s="1796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116242</v>
      </c>
      <c r="F890" s="396">
        <f t="shared" si="205"/>
        <v>116242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0</v>
      </c>
      <c r="K890" s="398">
        <f t="shared" si="205"/>
        <v>0</v>
      </c>
      <c r="L890" s="395">
        <f t="shared" si="205"/>
        <v>0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 objects="1" scenarios="1"/>
  <mergeCells count="177"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K9" sqref="AK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2056</v>
      </c>
      <c r="M23" s="1750"/>
      <c r="N23" s="1750"/>
      <c r="O23" s="1751"/>
      <c r="P23" s="1758" t="s">
        <v>2057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Trifonova</cp:lastModifiedBy>
  <cp:lastPrinted>2019-01-10T13:58:54Z</cp:lastPrinted>
  <dcterms:created xsi:type="dcterms:W3CDTF">1997-12-10T11:54:07Z</dcterms:created>
  <dcterms:modified xsi:type="dcterms:W3CDTF">2020-04-21T10:15:27Z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